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 tabRatio="857"/>
  </bookViews>
  <sheets>
    <sheet name="дод 19" sheetId="24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'дод 19'!$A$1:$I$45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4" l="1"/>
  <c r="H17" i="24" l="1"/>
  <c r="D17" i="24" l="1"/>
  <c r="D20" i="24"/>
  <c r="D21" i="24"/>
  <c r="D22" i="24"/>
  <c r="D24" i="24"/>
  <c r="D28" i="24"/>
  <c r="D30" i="24"/>
  <c r="D31" i="24"/>
  <c r="D12" i="24"/>
  <c r="H13" i="24"/>
  <c r="D13" i="24" s="1"/>
  <c r="D35" i="24"/>
  <c r="H16" i="24" l="1"/>
  <c r="D16" i="24" s="1"/>
  <c r="H35" i="24" l="1"/>
  <c r="E31" i="24" l="1"/>
  <c r="E30" i="24"/>
  <c r="E28" i="24"/>
  <c r="E24" i="24"/>
  <c r="E22" i="24"/>
  <c r="E21" i="24"/>
  <c r="E17" i="24"/>
  <c r="E16" i="24"/>
  <c r="E13" i="24"/>
  <c r="E12" i="24"/>
  <c r="E10" i="24"/>
  <c r="I21" i="24"/>
  <c r="I17" i="24"/>
  <c r="I16" i="24"/>
  <c r="I13" i="24"/>
  <c r="I12" i="24"/>
  <c r="I20" i="24"/>
  <c r="H15" i="24"/>
  <c r="H14" i="24" l="1"/>
  <c r="I14" i="24" s="1"/>
  <c r="D15" i="24"/>
  <c r="E15" i="24" s="1"/>
  <c r="I15" i="24"/>
  <c r="D14" i="24" l="1"/>
  <c r="E14" i="24" s="1"/>
  <c r="I31" i="24"/>
  <c r="I30" i="24"/>
  <c r="I28" i="24"/>
  <c r="I24" i="24"/>
  <c r="I22" i="24"/>
  <c r="I10" i="24"/>
  <c r="D11" i="24" l="1"/>
  <c r="H11" i="24" l="1"/>
  <c r="D9" i="24"/>
  <c r="E11" i="24"/>
  <c r="E9" i="24" l="1"/>
  <c r="I11" i="24"/>
  <c r="H9" i="24"/>
  <c r="I9" i="24" l="1"/>
  <c r="I29" i="24" l="1"/>
  <c r="D29" i="24"/>
  <c r="E29" i="24"/>
  <c r="H18" i="24" l="1"/>
  <c r="D18" i="24" l="1"/>
  <c r="I18" i="24"/>
  <c r="H8" i="24"/>
  <c r="E18" i="24" l="1"/>
  <c r="D8" i="24"/>
  <c r="E8" i="24" s="1"/>
  <c r="I8" i="24"/>
  <c r="H19" i="24" l="1"/>
  <c r="I19" i="24" l="1"/>
  <c r="D19" i="24"/>
  <c r="E19" i="24" s="1"/>
  <c r="H23" i="24"/>
  <c r="I23" i="24" l="1"/>
  <c r="H32" i="24"/>
  <c r="D23" i="24"/>
  <c r="E23" i="24" l="1"/>
  <c r="H27" i="24"/>
  <c r="D32" i="24"/>
  <c r="E32" i="24" s="1"/>
  <c r="I32" i="24"/>
  <c r="D27" i="24" l="1"/>
  <c r="E27" i="24" s="1"/>
  <c r="I27" i="24"/>
  <c r="H25" i="24"/>
  <c r="I25" i="24" l="1"/>
  <c r="D25" i="24"/>
  <c r="H26" i="24"/>
  <c r="H33" i="24"/>
  <c r="I33" i="24" s="1"/>
  <c r="I36" i="24" s="1"/>
  <c r="I37" i="24" s="1"/>
  <c r="I38" i="24" s="1"/>
  <c r="D26" i="24" l="1"/>
  <c r="E26" i="24" s="1"/>
  <c r="I26" i="24"/>
  <c r="E25" i="24"/>
  <c r="D33" i="24"/>
  <c r="E33" i="24" s="1"/>
  <c r="E36" i="24" s="1"/>
  <c r="E37" i="24" s="1"/>
  <c r="E38" i="24" s="1"/>
</calcChain>
</file>

<file path=xl/sharedStrings.xml><?xml version="1.0" encoding="utf-8"?>
<sst xmlns="http://schemas.openxmlformats.org/spreadsheetml/2006/main" count="97" uniqueCount="84">
  <si>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</si>
  <si>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</si>
  <si>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</si>
  <si>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</si>
  <si>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</si>
  <si>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</si>
  <si>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</si>
  <si>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</si>
  <si>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</si>
  <si>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</si>
  <si>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</si>
  <si>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</si>
  <si>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</si>
  <si>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</si>
  <si>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</si>
  <si>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</si>
  <si>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</si>
  <si>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</si>
  <si>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</si>
  <si>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</si>
  <si>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</si>
  <si>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</si>
  <si>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</si>
  <si>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</si>
  <si>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</si>
  <si>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</si>
  <si>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Вартість водовідведення споживачам за відповідними тарифами</t>
  </si>
  <si>
    <t>Обсяг очищення стічних вод, тис. куб. м</t>
  </si>
  <si>
    <t>Обсяг реалізації, тис. куб. м</t>
  </si>
  <si>
    <t>1</t>
  </si>
  <si>
    <t>1.1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</si>
  <si>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</si>
  <si>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</si>
  <si>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</si>
  <si>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</si>
  <si>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</si>
  <si>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</si>
  <si>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</si>
  <si>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</si>
  <si>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</si>
  <si>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</si>
  <si>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</si>
  <si>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</si>
  <si>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</si>
  <si>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</si>
  <si>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</si>
  <si>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</si>
  <si>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</si>
  <si>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</si>
  <si>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</si>
  <si>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</si>
  <si>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</si>
  <si>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</si>
  <si>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</si>
  <si>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9</t>
  </si>
  <si>
    <t>10</t>
  </si>
  <si>
    <t>11</t>
  </si>
  <si>
    <t>12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</si>
  <si>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</si>
  <si>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</si>
  <si>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</si>
  <si>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</si>
  <si>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</si>
  <si>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Тариф ,без ПДВ</t>
  </si>
  <si>
    <t>ПДВ</t>
  </si>
  <si>
    <t>Тариф, з ПДВ</t>
  </si>
  <si>
    <t>13</t>
  </si>
  <si>
    <t>14</t>
  </si>
  <si>
    <t xml:space="preserve">№  з/п
</t>
  </si>
  <si>
    <t>загальновиробничі витрати, всього:</t>
  </si>
  <si>
    <t>усього, тис. грн</t>
  </si>
  <si>
    <t>Розрахунок тарифу на послуги з централізованого водовідведення</t>
  </si>
  <si>
    <t xml:space="preserve">Розрахунок тарифу для суб'єктів господарювання у сфері централізованого водовідведення </t>
  </si>
  <si>
    <t xml:space="preserve">Розрахунок тарифу для споживачів, які не є  суб'єктами господарювання у сфері централізованого водовідведення </t>
  </si>
  <si>
    <t>послуги сторонніх підприємств з очистки стоків</t>
  </si>
  <si>
    <t>Директор                                                                                                    Михеєнко А. В.</t>
  </si>
  <si>
    <t>Додаток 2.4   (19)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
Боярської міської ради</t>
  </si>
  <si>
    <t>інші прямі витрати (матеріали на ППР, ремонт механізмів, насосного обладнання)</t>
  </si>
  <si>
    <t>від 13.05.2021 р. № 1/4</t>
  </si>
  <si>
    <t>Виконавець</t>
  </si>
  <si>
    <t>Р.Деремедведь</t>
  </si>
  <si>
    <t xml:space="preserve">Головний економіст </t>
  </si>
  <si>
    <t>інше використання прибутку (оборотні кошти)</t>
  </si>
  <si>
    <t xml:space="preserve">Розрахунок тарифів на послугу з централізованого водовідведення КП "БОЯРКА-ВОДОКАНАЛ"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</si>
</sst>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460\&#1044;&#1086;&#1076;&#1072;&#1090;&#1086;&#1082;_20_&#1088;&#1086;&#1079;&#1088;&#1072;&#1093;&#1091;&#1085;&#1086;&#1082;_&#1074;&#1072;&#1088;&#1090;&#1086;&#1089;&#1090;i_&#1077;&#1083;&#1077;&#1082;&#1090;&#1088;&#1086;&#1077;&#1085;&#1077;&#1088;&#1075;ii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460\&#1044;&#1086;&#1076;&#1072;&#1090;&#1086;&#1082;_18_(&#1042;&#1086;&#1076;&#1086;&#1074;i&#1076;&#1074;&#1077;&#1076;&#1077;&#1085;&#1085;&#1103;)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460\&#1040;&#1052;&#1054;&#1056;&#1058;\&#1040;&#1084;&#1086;&#1088;&#1090;&#1080;&#1079;&#1072;&#1094;&#1110;&#1103;%202023%20&#1044;&#1042;&#1042;.%20&#1044;&#1054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460\&#1044;&#1086;&#1076;&#1072;&#1090;&#1086;&#1082;_28(&#1088;&#1110;&#1095;&#1085;&#1080;&#1081;%20&#1087;&#1083;&#1072;&#1085;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K17">
            <v>7399.6250385512003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"/>
      <sheetName val="Лист2"/>
      <sheetName val="Лист3"/>
    </sheetNames>
    <sheetDataSet>
      <sheetData sheetId="0">
        <row r="15">
          <cell r="J15">
            <v>43743.286871433025</v>
          </cell>
        </row>
        <row r="19">
          <cell r="J19">
            <v>744.93641999999988</v>
          </cell>
        </row>
        <row r="20">
          <cell r="J20">
            <v>16811.584320000002</v>
          </cell>
        </row>
        <row r="24">
          <cell r="J24">
            <v>787.78190000000006</v>
          </cell>
        </row>
        <row r="25">
          <cell r="J25">
            <v>13244.598142481824</v>
          </cell>
        </row>
        <row r="26">
          <cell r="J26">
            <v>4459.8367254785799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K10">
            <v>1056212.5000000002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ічний план 2024"/>
      <sheetName val="Лист2"/>
      <sheetName val="Лист3"/>
    </sheetNames>
    <sheetDataSet>
      <sheetData sheetId="0">
        <row r="34">
          <cell r="J34">
            <v>1124.942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topLeftCell="A13" zoomScaleNormal="100" zoomScaleSheetLayoutView="100" workbookViewId="0">
      <selection activeCell="B10" sqref="B10"/>
    </sheetView>
  </sheetViews>
  <sheetFormatPr defaultColWidth="9.109375" defaultRowHeight="15.6" x14ac:dyDescent="0.3"/>
  <cols>
    <col min="1" max="1" width="5.5546875" style="1" bestFit="1" customWidth="1"/>
    <col min="2" max="2" width="47" style="1" bestFit="1" customWidth="1"/>
    <col min="3" max="3" width="8.109375" style="1" customWidth="1"/>
    <col min="4" max="4" width="13.6640625" style="1" customWidth="1"/>
    <col min="5" max="5" width="11.5546875" style="1" customWidth="1"/>
    <col min="6" max="6" width="13.88671875" style="1" customWidth="1"/>
    <col min="7" max="7" width="11.88671875" style="1" customWidth="1"/>
    <col min="8" max="8" width="12.6640625" style="1" customWidth="1"/>
    <col min="9" max="9" width="13.33203125" style="1" customWidth="1"/>
    <col min="10" max="13" width="9.109375" style="1"/>
    <col min="14" max="14" width="1.5546875" style="1" bestFit="1" customWidth="1"/>
    <col min="15" max="16384" width="9.109375" style="1"/>
  </cols>
  <sheetData>
    <row r="1" spans="1:14" ht="48" customHeight="1" x14ac:dyDescent="0.3">
      <c r="F1" s="30" t="s">
        <v>76</v>
      </c>
      <c r="G1" s="31"/>
      <c r="H1" s="31"/>
      <c r="I1" s="31"/>
      <c r="K1" s="30"/>
      <c r="L1" s="31"/>
      <c r="M1" s="31"/>
      <c r="N1" s="31"/>
    </row>
    <row r="2" spans="1:14" x14ac:dyDescent="0.3">
      <c r="F2" s="1" t="s">
        <v>78</v>
      </c>
      <c r="G2"/>
      <c r="H2"/>
      <c r="I2"/>
      <c r="J2"/>
      <c r="K2"/>
      <c r="L2"/>
      <c r="M2"/>
      <c r="N2"/>
    </row>
    <row r="3" spans="1:14" ht="86.25" customHeight="1" x14ac:dyDescent="0.3">
      <c r="A3" s="32" t="s">
        <v>83</v>
      </c>
      <c r="B3" s="32"/>
      <c r="C3" s="32"/>
      <c r="D3" s="32"/>
      <c r="E3" s="32"/>
      <c r="F3" s="32"/>
      <c r="G3" s="32"/>
      <c r="H3" s="32"/>
      <c r="I3" s="31"/>
      <c r="L3" s="1" t="s">
        <v>60</v>
      </c>
    </row>
    <row r="4" spans="1:14" x14ac:dyDescent="0.3">
      <c r="A4" s="33" t="s">
        <v>58</v>
      </c>
      <c r="B4" s="33"/>
      <c r="C4" s="33"/>
      <c r="D4" s="33"/>
      <c r="E4" s="33"/>
      <c r="F4" s="33"/>
      <c r="G4" s="33"/>
      <c r="H4" s="33"/>
      <c r="I4" s="34"/>
    </row>
    <row r="5" spans="1:14" s="10" customFormat="1" ht="74.25" customHeight="1" x14ac:dyDescent="0.3">
      <c r="A5" s="38" t="s">
        <v>68</v>
      </c>
      <c r="B5" s="38" t="s">
        <v>0</v>
      </c>
      <c r="C5" s="38" t="s">
        <v>1</v>
      </c>
      <c r="D5" s="40" t="s">
        <v>71</v>
      </c>
      <c r="E5" s="41"/>
      <c r="F5" s="40" t="s">
        <v>72</v>
      </c>
      <c r="G5" s="41"/>
      <c r="H5" s="40" t="s">
        <v>73</v>
      </c>
      <c r="I5" s="41"/>
      <c r="L5" s="10" t="s">
        <v>60</v>
      </c>
    </row>
    <row r="6" spans="1:14" ht="31.2" x14ac:dyDescent="0.3">
      <c r="A6" s="39"/>
      <c r="B6" s="39"/>
      <c r="C6" s="39"/>
      <c r="D6" s="9" t="s">
        <v>70</v>
      </c>
      <c r="E6" s="9" t="s">
        <v>2</v>
      </c>
      <c r="F6" s="9" t="s">
        <v>70</v>
      </c>
      <c r="G6" s="9" t="s">
        <v>2</v>
      </c>
      <c r="H6" s="9" t="s">
        <v>70</v>
      </c>
      <c r="I6" s="9" t="s">
        <v>2</v>
      </c>
    </row>
    <row r="7" spans="1:14" s="10" customFormat="1" x14ac:dyDescent="0.3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L7" s="10" t="s">
        <v>62</v>
      </c>
    </row>
    <row r="8" spans="1:14" x14ac:dyDescent="0.3">
      <c r="A8" s="17" t="s">
        <v>29</v>
      </c>
      <c r="B8" s="18" t="s">
        <v>6</v>
      </c>
      <c r="C8" s="19">
        <v>1</v>
      </c>
      <c r="D8" s="20">
        <f>D9+D13+D14+D18</f>
        <v>43743.286871433025</v>
      </c>
      <c r="E8" s="20">
        <f>D8/D35</f>
        <v>38.884926397479184</v>
      </c>
      <c r="F8" s="20"/>
      <c r="G8" s="20"/>
      <c r="H8" s="20">
        <f>H9+H13+H14+H18</f>
        <v>43743.286871433025</v>
      </c>
      <c r="I8" s="20">
        <f>H8/H35</f>
        <v>38.884926397479184</v>
      </c>
    </row>
    <row r="9" spans="1:14" x14ac:dyDescent="0.3">
      <c r="A9" s="21" t="s">
        <v>30</v>
      </c>
      <c r="B9" s="22" t="s">
        <v>7</v>
      </c>
      <c r="C9" s="23">
        <v>2</v>
      </c>
      <c r="D9" s="24">
        <f>D10+D11+D12</f>
        <v>8144.5614585512003</v>
      </c>
      <c r="E9" s="24">
        <f>D9/D35</f>
        <v>7.2399834467476545</v>
      </c>
      <c r="F9" s="24"/>
      <c r="G9" s="24"/>
      <c r="H9" s="24">
        <f>H10+H11+H12</f>
        <v>8144.5614585512003</v>
      </c>
      <c r="I9" s="24">
        <f>H9/H35</f>
        <v>7.2399834467476545</v>
      </c>
    </row>
    <row r="10" spans="1:14" ht="31.2" x14ac:dyDescent="0.3">
      <c r="A10" s="5" t="s">
        <v>31</v>
      </c>
      <c r="B10" s="6" t="s">
        <v>74</v>
      </c>
      <c r="C10" s="4">
        <v>3</v>
      </c>
      <c r="D10" s="13">
        <v>0</v>
      </c>
      <c r="E10" s="13">
        <f>D10/$D$35</f>
        <v>0</v>
      </c>
      <c r="F10" s="13"/>
      <c r="G10" s="13"/>
      <c r="H10" s="13">
        <v>0</v>
      </c>
      <c r="I10" s="13">
        <f>H10/$D$35</f>
        <v>0</v>
      </c>
      <c r="L10" s="1" t="s">
        <v>60</v>
      </c>
    </row>
    <row r="11" spans="1:14" x14ac:dyDescent="0.3">
      <c r="A11" s="5" t="s">
        <v>32</v>
      </c>
      <c r="B11" s="14" t="s">
        <v>8</v>
      </c>
      <c r="C11" s="15">
        <v>5</v>
      </c>
      <c r="D11" s="13">
        <f>[1]Лист1!$K$17</f>
        <v>7399.6250385512003</v>
      </c>
      <c r="E11" s="13">
        <f>D11/D35</f>
        <v>6.5777836000000001</v>
      </c>
      <c r="F11" s="13"/>
      <c r="G11" s="13"/>
      <c r="H11" s="13">
        <f>D11</f>
        <v>7399.6250385512003</v>
      </c>
      <c r="I11" s="13">
        <f>H11/H35</f>
        <v>6.5777836000000001</v>
      </c>
    </row>
    <row r="12" spans="1:14" x14ac:dyDescent="0.3">
      <c r="A12" s="5" t="s">
        <v>33</v>
      </c>
      <c r="B12" s="6" t="s">
        <v>9</v>
      </c>
      <c r="C12" s="4">
        <v>6</v>
      </c>
      <c r="D12" s="13">
        <f>H12</f>
        <v>744.93641999999988</v>
      </c>
      <c r="E12" s="13">
        <f>D12/D35</f>
        <v>0.66219984674765442</v>
      </c>
      <c r="F12" s="13"/>
      <c r="G12" s="13"/>
      <c r="H12" s="13">
        <f>[2]ВВ!$J$19</f>
        <v>744.93641999999988</v>
      </c>
      <c r="I12" s="13">
        <f>H12/H35</f>
        <v>0.66219984674765442</v>
      </c>
    </row>
    <row r="13" spans="1:14" x14ac:dyDescent="0.3">
      <c r="A13" s="21" t="s">
        <v>34</v>
      </c>
      <c r="B13" s="22" t="s">
        <v>10</v>
      </c>
      <c r="C13" s="23">
        <v>7</v>
      </c>
      <c r="D13" s="24">
        <f t="shared" ref="D13:D32" si="0">H13</f>
        <v>16811.584320000002</v>
      </c>
      <c r="E13" s="24">
        <f>D13/D35</f>
        <v>14.944400973561304</v>
      </c>
      <c r="F13" s="24"/>
      <c r="G13" s="24"/>
      <c r="H13" s="24">
        <f>[2]ВВ!$J$20</f>
        <v>16811.584320000002</v>
      </c>
      <c r="I13" s="24">
        <f>H13/H35</f>
        <v>14.944400973561304</v>
      </c>
    </row>
    <row r="14" spans="1:14" x14ac:dyDescent="0.3">
      <c r="A14" s="21" t="s">
        <v>35</v>
      </c>
      <c r="B14" s="22" t="s">
        <v>11</v>
      </c>
      <c r="C14" s="23">
        <v>8</v>
      </c>
      <c r="D14" s="24">
        <f t="shared" si="0"/>
        <v>5542.5429504000003</v>
      </c>
      <c r="E14" s="24">
        <f>D14/D35</f>
        <v>4.9269588569010674</v>
      </c>
      <c r="F14" s="24"/>
      <c r="G14" s="24"/>
      <c r="H14" s="24">
        <f>H15+H16+H17</f>
        <v>5542.5429504000003</v>
      </c>
      <c r="I14" s="24">
        <f>H14/H35</f>
        <v>4.9269588569010674</v>
      </c>
      <c r="L14" s="1" t="s">
        <v>60</v>
      </c>
    </row>
    <row r="15" spans="1:14" ht="31.2" x14ac:dyDescent="0.3">
      <c r="A15" s="5" t="s">
        <v>36</v>
      </c>
      <c r="B15" s="6" t="s">
        <v>12</v>
      </c>
      <c r="C15" s="4">
        <v>9</v>
      </c>
      <c r="D15" s="13">
        <f t="shared" si="0"/>
        <v>3698.5485504000003</v>
      </c>
      <c r="E15" s="13">
        <f>D15/D35</f>
        <v>3.2877682141834872</v>
      </c>
      <c r="F15" s="13"/>
      <c r="G15" s="13"/>
      <c r="H15" s="13">
        <f>H13*22%</f>
        <v>3698.5485504000003</v>
      </c>
      <c r="I15" s="13">
        <f>H15/H35</f>
        <v>3.2877682141834872</v>
      </c>
      <c r="L15" s="1" t="s">
        <v>60</v>
      </c>
    </row>
    <row r="16" spans="1:14" ht="46.8" x14ac:dyDescent="0.3">
      <c r="A16" s="5" t="s">
        <v>37</v>
      </c>
      <c r="B16" s="6" t="s">
        <v>13</v>
      </c>
      <c r="C16" s="4">
        <v>10</v>
      </c>
      <c r="D16" s="13">
        <f t="shared" si="0"/>
        <v>1056.2125000000003</v>
      </c>
      <c r="E16" s="13">
        <f>D16/D35</f>
        <v>0.93890396127089248</v>
      </c>
      <c r="F16" s="13"/>
      <c r="G16" s="13"/>
      <c r="H16" s="13">
        <f>[3]TDSheet!$K$10/1000</f>
        <v>1056.2125000000003</v>
      </c>
      <c r="I16" s="13">
        <f>H16/H35</f>
        <v>0.93890396127089248</v>
      </c>
      <c r="L16" s="1" t="s">
        <v>60</v>
      </c>
    </row>
    <row r="17" spans="1:13" ht="31.2" x14ac:dyDescent="0.3">
      <c r="A17" s="5" t="s">
        <v>38</v>
      </c>
      <c r="B17" s="6" t="s">
        <v>77</v>
      </c>
      <c r="C17" s="4">
        <v>11</v>
      </c>
      <c r="D17" s="13">
        <f t="shared" si="0"/>
        <v>787.78190000000006</v>
      </c>
      <c r="E17" s="13">
        <f>D17/D35</f>
        <v>0.70028668144668793</v>
      </c>
      <c r="F17" s="13"/>
      <c r="G17" s="13"/>
      <c r="H17" s="13">
        <f>[2]ВВ!$J$24</f>
        <v>787.78190000000006</v>
      </c>
      <c r="I17" s="13">
        <f>H17/H35</f>
        <v>0.70028668144668793</v>
      </c>
    </row>
    <row r="18" spans="1:13" x14ac:dyDescent="0.3">
      <c r="A18" s="21" t="s">
        <v>39</v>
      </c>
      <c r="B18" s="22" t="s">
        <v>69</v>
      </c>
      <c r="C18" s="23">
        <v>12</v>
      </c>
      <c r="D18" s="24">
        <f t="shared" si="0"/>
        <v>13244.598142481824</v>
      </c>
      <c r="E18" s="24">
        <f>D18/D35</f>
        <v>11.773583120269155</v>
      </c>
      <c r="F18" s="24"/>
      <c r="G18" s="24"/>
      <c r="H18" s="24">
        <f>[2]ВВ!$J$25</f>
        <v>13244.598142481824</v>
      </c>
      <c r="I18" s="24">
        <f>H18/H35</f>
        <v>11.773583120269155</v>
      </c>
    </row>
    <row r="19" spans="1:13" x14ac:dyDescent="0.3">
      <c r="A19" s="17" t="s">
        <v>40</v>
      </c>
      <c r="B19" s="18" t="s">
        <v>14</v>
      </c>
      <c r="C19" s="19">
        <v>15</v>
      </c>
      <c r="D19" s="20">
        <f t="shared" si="0"/>
        <v>4459.8367254785799</v>
      </c>
      <c r="E19" s="20">
        <f>D19/D35</f>
        <v>3.9645037037274631</v>
      </c>
      <c r="F19" s="20"/>
      <c r="G19" s="20"/>
      <c r="H19" s="20">
        <f>[2]ВВ!$J$26</f>
        <v>4459.8367254785799</v>
      </c>
      <c r="I19" s="20">
        <f>H19/H35</f>
        <v>3.9645037037274631</v>
      </c>
    </row>
    <row r="20" spans="1:13" x14ac:dyDescent="0.3">
      <c r="A20" s="17" t="s">
        <v>41</v>
      </c>
      <c r="B20" s="18" t="s">
        <v>15</v>
      </c>
      <c r="C20" s="19">
        <v>16</v>
      </c>
      <c r="D20" s="20">
        <f t="shared" si="0"/>
        <v>0</v>
      </c>
      <c r="E20" s="20">
        <v>0</v>
      </c>
      <c r="F20" s="20"/>
      <c r="G20" s="20"/>
      <c r="H20" s="20">
        <v>0</v>
      </c>
      <c r="I20" s="20">
        <f>H20/H35</f>
        <v>0</v>
      </c>
    </row>
    <row r="21" spans="1:13" x14ac:dyDescent="0.3">
      <c r="A21" s="17" t="s">
        <v>42</v>
      </c>
      <c r="B21" s="18" t="s">
        <v>16</v>
      </c>
      <c r="C21" s="19">
        <v>17</v>
      </c>
      <c r="D21" s="20">
        <f t="shared" si="0"/>
        <v>0</v>
      </c>
      <c r="E21" s="20">
        <f>D21/D35</f>
        <v>0</v>
      </c>
      <c r="F21" s="20"/>
      <c r="G21" s="20"/>
      <c r="H21" s="20">
        <v>0</v>
      </c>
      <c r="I21" s="20">
        <f>H21/H35</f>
        <v>0</v>
      </c>
    </row>
    <row r="22" spans="1:13" x14ac:dyDescent="0.3">
      <c r="A22" s="17" t="s">
        <v>43</v>
      </c>
      <c r="B22" s="18" t="s">
        <v>17</v>
      </c>
      <c r="C22" s="19">
        <v>18</v>
      </c>
      <c r="D22" s="20">
        <f t="shared" si="0"/>
        <v>0</v>
      </c>
      <c r="E22" s="20">
        <f t="shared" ref="E22" si="1">D22/$D$35</f>
        <v>0</v>
      </c>
      <c r="F22" s="20"/>
      <c r="G22" s="20"/>
      <c r="H22" s="20">
        <v>0</v>
      </c>
      <c r="I22" s="20">
        <f>H22/$D$35</f>
        <v>0</v>
      </c>
      <c r="L22" s="1" t="s">
        <v>60</v>
      </c>
      <c r="M22" s="1" t="s">
        <v>60</v>
      </c>
    </row>
    <row r="23" spans="1:13" x14ac:dyDescent="0.3">
      <c r="A23" s="5" t="s">
        <v>44</v>
      </c>
      <c r="B23" s="6" t="s">
        <v>18</v>
      </c>
      <c r="C23" s="4">
        <v>19</v>
      </c>
      <c r="D23" s="13">
        <f t="shared" si="0"/>
        <v>48203.123596911602</v>
      </c>
      <c r="E23" s="13">
        <f>D23/D35</f>
        <v>42.849430101206643</v>
      </c>
      <c r="F23" s="13"/>
      <c r="G23" s="13"/>
      <c r="H23" s="13">
        <f>H8+H19+H20+H21</f>
        <v>48203.123596911602</v>
      </c>
      <c r="I23" s="13">
        <f>H23/H35</f>
        <v>42.849430101206643</v>
      </c>
      <c r="M23" s="1" t="s">
        <v>60</v>
      </c>
    </row>
    <row r="24" spans="1:13" x14ac:dyDescent="0.3">
      <c r="A24" s="5" t="s">
        <v>45</v>
      </c>
      <c r="B24" s="6" t="s">
        <v>19</v>
      </c>
      <c r="C24" s="4">
        <v>20</v>
      </c>
      <c r="D24" s="13">
        <f t="shared" si="0"/>
        <v>0</v>
      </c>
      <c r="E24" s="13">
        <f t="shared" ref="E24" si="2">D24/$D$35</f>
        <v>0</v>
      </c>
      <c r="F24" s="13"/>
      <c r="G24" s="13"/>
      <c r="H24" s="13">
        <v>0</v>
      </c>
      <c r="I24" s="13">
        <f>H24/$D$35</f>
        <v>0</v>
      </c>
    </row>
    <row r="25" spans="1:13" x14ac:dyDescent="0.3">
      <c r="A25" s="17" t="s">
        <v>46</v>
      </c>
      <c r="B25" s="18" t="s">
        <v>20</v>
      </c>
      <c r="C25" s="19">
        <v>21</v>
      </c>
      <c r="D25" s="20">
        <f t="shared" si="0"/>
        <v>293.92148534702199</v>
      </c>
      <c r="E25" s="20">
        <f>D25/D35</f>
        <v>0.26127701281223564</v>
      </c>
      <c r="F25" s="20"/>
      <c r="G25" s="20"/>
      <c r="H25" s="20">
        <f>H27/0.82</f>
        <v>293.92148534702199</v>
      </c>
      <c r="I25" s="20">
        <f>H25/H35</f>
        <v>0.26127701281223564</v>
      </c>
    </row>
    <row r="26" spans="1:13" x14ac:dyDescent="0.3">
      <c r="A26" s="5" t="s">
        <v>47</v>
      </c>
      <c r="B26" s="6" t="s">
        <v>21</v>
      </c>
      <c r="C26" s="4">
        <v>22</v>
      </c>
      <c r="D26" s="13">
        <f t="shared" si="0"/>
        <v>52.905867362463958</v>
      </c>
      <c r="E26" s="13">
        <f>D26/D35</f>
        <v>4.7029862306202416E-2</v>
      </c>
      <c r="F26" s="13"/>
      <c r="G26" s="13"/>
      <c r="H26" s="13">
        <f>H25*18%</f>
        <v>52.905867362463958</v>
      </c>
      <c r="I26" s="13">
        <f>H26/H35</f>
        <v>4.7029862306202416E-2</v>
      </c>
    </row>
    <row r="27" spans="1:13" x14ac:dyDescent="0.3">
      <c r="A27" s="5" t="s">
        <v>48</v>
      </c>
      <c r="B27" s="6" t="s">
        <v>22</v>
      </c>
      <c r="C27" s="4">
        <v>23</v>
      </c>
      <c r="D27" s="13">
        <f t="shared" si="0"/>
        <v>241.01561798455802</v>
      </c>
      <c r="E27" s="13">
        <f t="shared" ref="E27:E28" si="3">D27/$D$35</f>
        <v>0.21424715050603321</v>
      </c>
      <c r="F27" s="13"/>
      <c r="G27" s="13"/>
      <c r="H27" s="13">
        <f>H28+H29+H30+H31+H32</f>
        <v>241.01561798455802</v>
      </c>
      <c r="I27" s="13">
        <f>H27/$D$35</f>
        <v>0.21424715050603321</v>
      </c>
    </row>
    <row r="28" spans="1:13" x14ac:dyDescent="0.3">
      <c r="A28" s="5" t="s">
        <v>49</v>
      </c>
      <c r="B28" s="6" t="s">
        <v>23</v>
      </c>
      <c r="C28" s="4">
        <v>24</v>
      </c>
      <c r="D28" s="13">
        <f t="shared" si="0"/>
        <v>0</v>
      </c>
      <c r="E28" s="13">
        <f t="shared" si="3"/>
        <v>0</v>
      </c>
      <c r="F28" s="13"/>
      <c r="G28" s="13"/>
      <c r="H28" s="13">
        <v>0</v>
      </c>
      <c r="I28" s="13">
        <f>H28/$D$35</f>
        <v>0</v>
      </c>
    </row>
    <row r="29" spans="1:13" x14ac:dyDescent="0.3">
      <c r="A29" s="5" t="s">
        <v>50</v>
      </c>
      <c r="B29" s="6" t="s">
        <v>24</v>
      </c>
      <c r="C29" s="4">
        <v>25</v>
      </c>
      <c r="D29" s="13">
        <f t="shared" si="0"/>
        <v>0</v>
      </c>
      <c r="E29" s="13">
        <f>D29/D35</f>
        <v>0</v>
      </c>
      <c r="F29" s="13"/>
      <c r="G29" s="13"/>
      <c r="H29" s="13">
        <v>0</v>
      </c>
      <c r="I29" s="13">
        <f>H29/H35</f>
        <v>0</v>
      </c>
    </row>
    <row r="30" spans="1:13" ht="31.2" x14ac:dyDescent="0.3">
      <c r="A30" s="5" t="s">
        <v>51</v>
      </c>
      <c r="B30" s="6" t="s">
        <v>61</v>
      </c>
      <c r="C30" s="4">
        <v>26</v>
      </c>
      <c r="D30" s="13">
        <f t="shared" si="0"/>
        <v>0</v>
      </c>
      <c r="E30" s="13">
        <f t="shared" ref="E30:E32" si="4">D30/$D$35</f>
        <v>0</v>
      </c>
      <c r="F30" s="13"/>
      <c r="G30" s="13"/>
      <c r="H30" s="13">
        <v>0</v>
      </c>
      <c r="I30" s="13">
        <f>H30/$D$35</f>
        <v>0</v>
      </c>
    </row>
    <row r="31" spans="1:13" x14ac:dyDescent="0.3">
      <c r="A31" s="5" t="s">
        <v>52</v>
      </c>
      <c r="B31" s="6" t="s">
        <v>25</v>
      </c>
      <c r="C31" s="4">
        <v>27</v>
      </c>
      <c r="D31" s="13">
        <f t="shared" si="0"/>
        <v>0</v>
      </c>
      <c r="E31" s="13">
        <f t="shared" si="4"/>
        <v>0</v>
      </c>
      <c r="F31" s="13"/>
      <c r="G31" s="13"/>
      <c r="H31" s="13">
        <v>0</v>
      </c>
      <c r="I31" s="13">
        <f>H31/$D$35</f>
        <v>0</v>
      </c>
    </row>
    <row r="32" spans="1:13" ht="19.5" customHeight="1" x14ac:dyDescent="0.3">
      <c r="A32" s="25" t="s">
        <v>53</v>
      </c>
      <c r="B32" s="26" t="s">
        <v>82</v>
      </c>
      <c r="C32" s="27">
        <v>28</v>
      </c>
      <c r="D32" s="28">
        <f t="shared" si="0"/>
        <v>241.01561798455802</v>
      </c>
      <c r="E32" s="28">
        <f t="shared" si="4"/>
        <v>0.21424715050603321</v>
      </c>
      <c r="F32" s="28"/>
      <c r="G32" s="28"/>
      <c r="H32" s="28">
        <f>H23*0.5%</f>
        <v>241.01561798455802</v>
      </c>
      <c r="I32" s="28">
        <f>H32/$D$35</f>
        <v>0.21424715050603321</v>
      </c>
    </row>
    <row r="33" spans="1:11" ht="31.2" x14ac:dyDescent="0.3">
      <c r="A33" s="5" t="s">
        <v>54</v>
      </c>
      <c r="B33" s="6" t="s">
        <v>26</v>
      </c>
      <c r="C33" s="4">
        <v>29</v>
      </c>
      <c r="D33" s="13">
        <f>D23+D25</f>
        <v>48497.045082258621</v>
      </c>
      <c r="E33" s="13">
        <f>D33/D35</f>
        <v>43.110707114018872</v>
      </c>
      <c r="F33" s="13"/>
      <c r="G33" s="13"/>
      <c r="H33" s="13">
        <f>H23+H25</f>
        <v>48497.045082258621</v>
      </c>
      <c r="I33" s="13">
        <f>H33/H35</f>
        <v>43.110707114018872</v>
      </c>
    </row>
    <row r="34" spans="1:11" x14ac:dyDescent="0.3">
      <c r="A34" s="5" t="s">
        <v>55</v>
      </c>
      <c r="B34" s="6" t="s">
        <v>27</v>
      </c>
      <c r="C34" s="4">
        <v>30</v>
      </c>
      <c r="D34" s="12"/>
      <c r="E34" s="12"/>
      <c r="F34" s="12"/>
      <c r="G34" s="12"/>
      <c r="H34" s="12"/>
      <c r="I34" s="12"/>
    </row>
    <row r="35" spans="1:11" x14ac:dyDescent="0.3">
      <c r="A35" s="5" t="s">
        <v>56</v>
      </c>
      <c r="B35" s="6" t="s">
        <v>28</v>
      </c>
      <c r="C35" s="4">
        <v>31</v>
      </c>
      <c r="D35" s="13">
        <f>'[4]Річний план 2024'!$J$34</f>
        <v>1124.942</v>
      </c>
      <c r="E35" s="12"/>
      <c r="F35" s="13"/>
      <c r="G35" s="12"/>
      <c r="H35" s="13">
        <f>D35</f>
        <v>1124.942</v>
      </c>
      <c r="I35" s="12"/>
    </row>
    <row r="36" spans="1:11" x14ac:dyDescent="0.3">
      <c r="A36" s="5" t="s">
        <v>57</v>
      </c>
      <c r="B36" s="6" t="s">
        <v>63</v>
      </c>
      <c r="C36" s="4">
        <v>32</v>
      </c>
      <c r="D36" s="12"/>
      <c r="E36" s="13">
        <f>E33</f>
        <v>43.110707114018872</v>
      </c>
      <c r="F36" s="12"/>
      <c r="G36" s="13"/>
      <c r="H36" s="12"/>
      <c r="I36" s="13">
        <f>I33</f>
        <v>43.110707114018872</v>
      </c>
      <c r="K36" s="1" t="s">
        <v>60</v>
      </c>
    </row>
    <row r="37" spans="1:11" x14ac:dyDescent="0.3">
      <c r="A37" s="5" t="s">
        <v>66</v>
      </c>
      <c r="B37" s="6" t="s">
        <v>64</v>
      </c>
      <c r="C37" s="4">
        <v>33</v>
      </c>
      <c r="D37" s="12"/>
      <c r="E37" s="13">
        <f>E36*20%</f>
        <v>8.6221414228037752</v>
      </c>
      <c r="F37" s="12"/>
      <c r="G37" s="13"/>
      <c r="H37" s="12"/>
      <c r="I37" s="13">
        <f>I36*20%</f>
        <v>8.6221414228037752</v>
      </c>
    </row>
    <row r="38" spans="1:11" x14ac:dyDescent="0.3">
      <c r="A38" s="5" t="s">
        <v>67</v>
      </c>
      <c r="B38" s="6" t="s">
        <v>65</v>
      </c>
      <c r="C38" s="4">
        <v>34</v>
      </c>
      <c r="D38" s="12"/>
      <c r="E38" s="16">
        <f>E36+E37</f>
        <v>51.732848536822644</v>
      </c>
      <c r="F38" s="12"/>
      <c r="G38" s="16"/>
      <c r="H38" s="12"/>
      <c r="I38" s="29">
        <f>I36+I37</f>
        <v>51.732848536822644</v>
      </c>
    </row>
    <row r="39" spans="1:11" ht="15.75" x14ac:dyDescent="0.25">
      <c r="A39" s="3"/>
      <c r="B39" s="8"/>
      <c r="C39" s="7"/>
      <c r="D39" s="2"/>
      <c r="E39" s="2"/>
      <c r="F39" s="2"/>
      <c r="G39" s="2"/>
      <c r="H39" s="2"/>
    </row>
    <row r="40" spans="1:11" ht="18" x14ac:dyDescent="0.3">
      <c r="A40" s="35" t="s">
        <v>75</v>
      </c>
      <c r="B40" s="36"/>
      <c r="C40" s="36"/>
      <c r="D40" s="36"/>
      <c r="E40" s="36"/>
      <c r="F40" s="36"/>
      <c r="G40" s="36"/>
      <c r="H40" s="36"/>
      <c r="I40" s="11"/>
      <c r="J40" s="11"/>
    </row>
    <row r="41" spans="1:11" x14ac:dyDescent="0.3">
      <c r="A41" s="37" t="s">
        <v>59</v>
      </c>
      <c r="B41" s="37"/>
      <c r="C41" s="37"/>
      <c r="D41" s="37"/>
      <c r="E41" s="37"/>
      <c r="F41" s="37"/>
      <c r="G41" s="37"/>
      <c r="H41" s="37"/>
    </row>
    <row r="43" spans="1:11" x14ac:dyDescent="0.3">
      <c r="B43" s="1" t="s">
        <v>79</v>
      </c>
    </row>
    <row r="44" spans="1:11" x14ac:dyDescent="0.3">
      <c r="B44" s="1" t="s">
        <v>81</v>
      </c>
    </row>
    <row r="45" spans="1:11" x14ac:dyDescent="0.3">
      <c r="B45" s="1" t="s">
        <v>80</v>
      </c>
    </row>
  </sheetData>
  <mergeCells count="12">
    <mergeCell ref="A41:H41"/>
    <mergeCell ref="A5:A6"/>
    <mergeCell ref="B5:B6"/>
    <mergeCell ref="C5:C6"/>
    <mergeCell ref="D5:E5"/>
    <mergeCell ref="F5:G5"/>
    <mergeCell ref="H5:I5"/>
    <mergeCell ref="K1:N1"/>
    <mergeCell ref="A3:I3"/>
    <mergeCell ref="A4:I4"/>
    <mergeCell ref="F1:I1"/>
    <mergeCell ref="A40:H40"/>
  </mergeCells>
  <pageMargins left="0.23622047244094491" right="0.15748031496062992" top="0.19685039370078741" bottom="0.15748031496062992" header="0.31496062992125984" footer="0.31496062992125984"/>
  <pageSetup paperSize="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19</vt:lpstr>
      <vt:lpstr>'дод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Asus</cp:lastModifiedBy>
  <cp:lastPrinted>2023-08-07T06:59:12Z</cp:lastPrinted>
  <dcterms:created xsi:type="dcterms:W3CDTF">2019-05-30T11:36:43Z</dcterms:created>
  <dcterms:modified xsi:type="dcterms:W3CDTF">2024-04-04T10:02:49Z</dcterms:modified>
</cp:coreProperties>
</file>